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8"/>
  </bookViews>
  <sheets>
    <sheet name="1-вс" sheetId="1" r:id="rId1"/>
    <sheet name="1-во" sheetId="2" r:id="rId2"/>
    <sheet name="2-вс" sheetId="3" r:id="rId3"/>
    <sheet name="2-во" sheetId="4" r:id="rId4"/>
    <sheet name="3-вс" sheetId="5" r:id="rId5"/>
    <sheet name="3-во" sheetId="6" r:id="rId6"/>
    <sheet name="4-вс" sheetId="7" r:id="rId7"/>
    <sheet name="4-во" sheetId="8" r:id="rId8"/>
    <sheet name="7-уснВС" sheetId="9" r:id="rId9"/>
    <sheet name="7-уснВО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GoBack" localSheetId="7">'4-во'!$B$5</definedName>
    <definedName name="_xlnm.Print_Titles" localSheetId="1">'1-во'!$5:$8</definedName>
    <definedName name="_xlnm.Print_Titles" localSheetId="0">'1-вс'!$5:$8</definedName>
    <definedName name="стокиобъем11" localSheetId="6">#REF!</definedName>
    <definedName name="стокиобъем11" localSheetId="9">#REF!</definedName>
    <definedName name="стокиобъем11" localSheetId="8">#REF!</definedName>
    <definedName name="стокиобъем11">#REF!</definedName>
    <definedName name="стокиобъем12" localSheetId="6">#REF!</definedName>
    <definedName name="стокиобъем12" localSheetId="9">#REF!</definedName>
    <definedName name="стокиобъем12" localSheetId="8">#REF!</definedName>
    <definedName name="стокиобъем12">#REF!</definedName>
    <definedName name="стокитариф11" localSheetId="6">#REF!</definedName>
    <definedName name="стокитариф11" localSheetId="9">#REF!</definedName>
    <definedName name="стокитариф11" localSheetId="8">#REF!</definedName>
    <definedName name="стокитариф11">#REF!</definedName>
    <definedName name="стокитариф12" localSheetId="6">#REF!</definedName>
    <definedName name="стокитариф12" localSheetId="9">#REF!</definedName>
    <definedName name="стокитариф12" localSheetId="8">#REF!</definedName>
    <definedName name="стокитариф12">#REF!</definedName>
  </definedNames>
  <calcPr fullCalcOnLoad="1" refMode="R1C1"/>
</workbook>
</file>

<file path=xl/sharedStrings.xml><?xml version="1.0" encoding="utf-8"?>
<sst xmlns="http://schemas.openxmlformats.org/spreadsheetml/2006/main" count="306" uniqueCount="166">
  <si>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</si>
  <si>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</si>
  <si>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</si>
  <si>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</si>
  <si>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</si>
  <si>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</si>
  <si>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</si>
  <si>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</si>
  <si>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4.2.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</si>
  <si>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</si>
  <si>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</si>
  <si>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</si>
  <si>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</si>
  <si>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</si>
  <si>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</si>
  <si>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</si>
  <si>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</si>
  <si>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</si>
  <si>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</si>
  <si>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</si>
  <si>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</si>
  <si>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</si>
  <si>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</si>
  <si>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</si>
  <si>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</si>
  <si>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</si>
  <si>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</si>
  <si>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</si>
  <si>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</si>
  <si>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</si>
  <si>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</si>
  <si>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</si>
  <si>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</si>
  <si>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</si>
  <si>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</si>
  <si>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</si>
  <si>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</si>
  <si>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</si>
  <si>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</si>
  <si>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</si>
  <si>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</si>
  <si>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</si>
  <si>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</si>
  <si>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</si>
  <si>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</si>
  <si>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</si>
  <si>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</si>
  <si>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</si>
  <si>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</si>
  <si>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</si>
  <si>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</si>
  <si>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</si>
  <si>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</si>
  <si>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</si>
  <si>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</si>
  <si>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</si>
  <si>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</si>
  <si>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</si>
  <si>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</si>
  <si>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</si>
  <si>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транспортировка воды</t>
  </si>
  <si>
    <t>Охват абонентов приборами учета воды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</si>
  <si>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</si>
  <si>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</si>
  <si>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</si>
  <si>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</si>
  <si>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</si>
  <si>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</si>
  <si>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</si>
  <si>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</si>
  <si>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</si>
  <si>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</si>
  <si>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ГСМ</t>
  </si>
  <si>
    <t>по приборам учета</t>
  </si>
  <si>
    <t>Индексы  роста цен на энергетические ресурсы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</si>
  <si>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</si>
  <si>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</si>
  <si>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</si>
  <si>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</si>
  <si>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</si>
  <si>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</si>
  <si>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</si>
  <si>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</si>
  <si>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</si>
  <si>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</si>
  <si>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</si>
  <si>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</si>
  <si>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</si>
  <si>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</si>
  <si>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</si>
  <si>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</si>
  <si>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</si>
  <si>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</si>
  <si>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</si>
  <si>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13.1.</t>
  </si>
  <si>
    <t>13.2.</t>
  </si>
  <si>
    <t>13.3.</t>
  </si>
  <si>
    <t>13.4.</t>
  </si>
  <si>
    <t>5.1.</t>
  </si>
  <si>
    <t>5.3.</t>
  </si>
  <si>
    <t>с 01.07.2014 по 31.12.2014</t>
  </si>
  <si>
    <t>Объем воды, пропускаемой через очистные сооружения</t>
  </si>
  <si>
    <t>15.2.</t>
  </si>
  <si>
    <t>15.3.</t>
  </si>
  <si>
    <t>15.4.</t>
  </si>
  <si>
    <t>подъем воды</t>
  </si>
  <si>
    <t>очистка сточных вод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</si>
  <si>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</si>
  <si>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</si>
  <si>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</si>
  <si>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</si>
  <si>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</si>
  <si>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</si>
  <si>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</si>
  <si>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</si>
  <si>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</si>
  <si>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</si>
  <si>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</si>
  <si>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</si>
  <si>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</si>
  <si>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18.2.</t>
  </si>
  <si>
    <t>18.3.</t>
  </si>
  <si>
    <t>18.4.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</si>
  <si>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</si>
  <si>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</si>
  <si>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</si>
  <si>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</si>
  <si>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тыс. м3/сутки</t>
  </si>
  <si>
    <t xml:space="preserve">Анализ основных технико – экономических показателей 
</t>
  </si>
  <si>
    <t xml:space="preserve">Тарифы на питьевую воду для потребителей </t>
  </si>
  <si>
    <t>Водоотведение</t>
  </si>
  <si>
    <t xml:space="preserve">Тарифы на водоотведение для потребителей </t>
  </si>
  <si>
    <t>Количество подкачивающих насосных станций (НС-2, НС- подъема)</t>
  </si>
  <si>
    <t>принято от других  канализаций</t>
  </si>
  <si>
    <t>Установленная мощность очистных сооружений</t>
  </si>
  <si>
    <t>План 
2014 года</t>
  </si>
  <si>
    <t>Принято сточных вод всего, в т.ч.</t>
  </si>
  <si>
    <t>кВт⋅ч/м3</t>
  </si>
  <si>
    <t>транспортировка сточных вод</t>
  </si>
  <si>
    <t xml:space="preserve">транспортировка сточных вод </t>
  </si>
  <si>
    <r>
      <t>Норматив технологических  затрат электрической энергии (</t>
    </r>
    <r>
      <rPr>
        <sz val="10"/>
        <color indexed="8"/>
        <rFont val="Times New Roman"/>
        <family val="1"/>
      </rPr>
      <t>удельный расход электрической энергии на 1 м3 воды)</t>
    </r>
    <r>
      <rPr>
        <sz val="12"/>
        <color indexed="8"/>
        <rFont val="Times New Roman"/>
        <family val="1"/>
      </rPr>
      <t>, в т.ч.:</t>
    </r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</si>
  <si>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удельный расход электрической энергии на 1 м3 сточных  вод</t>
    </r>
    <r>
      <rPr>
        <sz val="12"/>
        <color indexed="8"/>
        <rFont val="Times New Roman"/>
        <family val="1"/>
      </rPr>
      <t>), в т.ч.:</t>
    </r>
  </si>
  <si>
    <t xml:space="preserve">воду </t>
  </si>
  <si>
    <t xml:space="preserve">теплоэнергию </t>
  </si>
  <si>
    <t>теплоэнергию</t>
  </si>
  <si>
    <t>Факт 
2012 года *</t>
  </si>
  <si>
    <t xml:space="preserve">Факт 
2012 года </t>
  </si>
  <si>
    <t>муниципального унитарного предприятия г. Енисейска "Горкомсервис" ( г. Енисейск, ИНН 2447007828)</t>
  </si>
  <si>
    <t>Приложение № 1 
к экспертному заключению 
по делу № 351-в</t>
  </si>
  <si>
    <t>Приложение № 2 
к экспертному заключению 
по делу № 351-в</t>
  </si>
  <si>
    <t>Приложение № 3 
к экспертному заключению 
по делу № 351-в</t>
  </si>
  <si>
    <t>Приложение № 4
к экспертному заключению 
по делу № 351-в</t>
  </si>
  <si>
    <t>Приложение № 4 
к экспертному заключению 
по делу № 351-в</t>
  </si>
  <si>
    <t>Приложение № 7
к экспертному заключению 
по делу № 351-в</t>
  </si>
  <si>
    <t>Водоотведение (в части деятельности по очистке сточных вод)</t>
  </si>
  <si>
    <t>2.1.</t>
  </si>
  <si>
    <t>2.2.</t>
  </si>
  <si>
    <t>со дня введения тарифа в действие по 30.06.2014</t>
  </si>
  <si>
    <t>очистка воды</t>
  </si>
  <si>
    <t>Примечание: предприятие ранее не оказывало услуги холодного водоснабжения и водоотведения</t>
  </si>
  <si>
    <t>Расходы, учтенные и неучтенные при расчете тарифа  на питьевую воду муниципального унитарного предприятия г. Енисейска "Горкомсервис" ( г. Енисейск, ИНН 2447007828)</t>
  </si>
  <si>
    <t>Расходы, учтенные и неучтенные при расчете тарифа  на водоотведение муниципального унитарного предприятия г. Енисейска "Горкомсервис" ( г. Енисейск, ИНН 2447007828)</t>
  </si>
  <si>
    <t xml:space="preserve">Величина прибыли в тарифе на питьевое водоснабжение, необходимая для эффективного функционирования муниципального унитарного предприятия г. Енисейска "Горкомсервис" ( г. Енисейск, ИНН 2447007828)                                                                                                  </t>
  </si>
  <si>
    <t xml:space="preserve">Величина прибыли в тарифе на водоотведение, необходимая для эффективного функционирования муниципального унитарного предприятия г. Енисейска "Горкомсервис" ( г. Енисейск, ИНН 2447007828)                                                                                                  </t>
  </si>
  <si>
    <t>Целевые показатели деятельности по услуге питьевого водоснабжения</t>
  </si>
  <si>
    <t>Целевые показатели деятельности по услуге водоотведения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</si>
</sst>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  <xf numFmtId="0" fontId="7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5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1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justify" vertical="top" wrapText="1"/>
      <protection/>
    </xf>
    <xf numFmtId="1" fontId="5" fillId="0" borderId="10" xfId="57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0" fontId="6" fillId="0" borderId="10" xfId="57" applyFont="1" applyBorder="1">
      <alignment/>
      <protection/>
    </xf>
    <xf numFmtId="0" fontId="46" fillId="0" borderId="0" xfId="0" applyFont="1" applyAlignment="1">
      <alignment/>
    </xf>
    <xf numFmtId="0" fontId="6" fillId="0" borderId="13" xfId="57" applyFont="1" applyBorder="1">
      <alignment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2" fontId="5" fillId="0" borderId="0" xfId="60" applyNumberFormat="1" applyFont="1" applyAlignment="1">
      <alignment horizontal="center"/>
      <protection/>
    </xf>
    <xf numFmtId="2" fontId="1" fillId="33" borderId="12" xfId="53" applyNumberFormat="1" applyFont="1" applyFill="1" applyBorder="1" applyAlignment="1">
      <alignment horizontal="center" vertical="center"/>
      <protection/>
    </xf>
    <xf numFmtId="2" fontId="1" fillId="33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59" applyFont="1" applyAlignment="1">
      <alignment horizontal="left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dm\&#1085;&#1072;%20&#1087;&#1086;&#1095;&#1090;&#1091;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sik\&#1056;&#1072;&#1073;&#1086;&#1095;&#1080;&#1081;%20&#1089;&#1090;&#1086;&#1083;\&#1058;&#1072;&#1088;&#1080;&#1092;&#1099;%202014%20&#1075;&#1086;&#1076;&#1072;\&#1043;&#1086;&#1088;&#1082;&#1086;&#1084;&#1089;&#1077;&#1088;&#1074;&#1080;&#1089;\27.01.2014\&#1042;&#1086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sik\&#1056;&#1072;&#1073;&#1086;&#1095;&#1080;&#1081;%20&#1089;&#1090;&#1086;&#1083;\&#1058;&#1072;&#1088;&#1080;&#1092;&#1099;%202014%20&#1075;&#1086;&#1076;&#1072;\&#1043;&#1086;&#1088;&#1082;&#1086;&#1084;&#1089;&#1077;&#1088;&#1074;&#1080;&#1089;\27.01.2014\&#1074;&#1086;&#1076;&#1086;&#1086;&#1090;&#1074;&#1077;&#1076;&#1077;&#1085;&#1080;&#107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sik\&#1056;&#1072;&#1073;&#1086;&#1095;&#1080;&#1081;%20&#1089;&#1090;&#1086;&#1083;\&#1058;&#1072;&#1088;&#1080;&#1092;&#1099;%202014%20&#1075;&#1086;&#1076;&#1072;\&#1043;&#1086;&#1088;&#1082;&#1086;&#1084;&#1089;&#1077;&#1088;&#1074;&#1080;&#1089;\27.01.2014\&#1086;&#1095;&#1080;&#1089;&#1090;&#1082;&#1072;%20(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5;&#1080;&#1089;&#1090;&#1082;&#1072;%20(1)%20(2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86;&#1086;&#1090;&#1074;&#1077;&#1076;&#1077;&#1085;&#1080;&#1077;%20(1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5;&#1080;&#1089;&#1077;&#1081;&#1089;&#1082;%2002.03.2014%20&#1074;&#1086;&#1076;&#1072;%20&#1080;&#1075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."/>
      <sheetName val="П 1.1."/>
      <sheetName val="П 1.2.1."/>
      <sheetName val="П 1.2.1.1"/>
      <sheetName val="П 1.2.3."/>
      <sheetName val="П 1.2.4."/>
      <sheetName val="П 1.2.5."/>
      <sheetName val="П 1.3."/>
      <sheetName val="П 1.4."/>
      <sheetName val="П 1.4.1."/>
      <sheetName val="норматив контролеров"/>
      <sheetName val="Охрана труда"/>
      <sheetName val="П 1.6."/>
      <sheetName val="П 1.7.2."/>
      <sheetName val="собст. тр."/>
      <sheetName val="П 2."/>
      <sheetName val="транспорт"/>
      <sheetName val="П 2.1.1."/>
      <sheetName val="П 2.3."/>
      <sheetName val="П 2.3.1."/>
      <sheetName val="П 3."/>
      <sheetName val="Штатное АУП"/>
      <sheetName val="АУП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"/>
      <sheetName val="Лист1"/>
    </sheetNames>
    <sheetDataSet>
      <sheetData sheetId="0">
        <row r="86">
          <cell r="I8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"/>
      <sheetName val="П 1.1.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 (2)"/>
    </sheetNames>
    <sheetDataSet>
      <sheetData sheetId="1">
        <row r="82">
          <cell r="I8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 1-ВО"/>
      <sheetName val="П 1."/>
      <sheetName val="П 1.1."/>
      <sheetName val="П 1.2.1."/>
      <sheetName val="П 1.2.1.1"/>
      <sheetName val="П 1.2.3."/>
      <sheetName val="П 1.2.4."/>
      <sheetName val="П 1.2.5."/>
      <sheetName val="П 1.3."/>
      <sheetName val="П 1.4."/>
      <sheetName val="П 1.4.1."/>
      <sheetName val="П 1.6."/>
      <sheetName val="Общехоз."/>
      <sheetName val="П 1.7.2."/>
      <sheetName val="П 2."/>
      <sheetName val="транспорт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5 (2)"/>
      <sheetName val="П 11.5."/>
      <sheetName val="Лист1"/>
    </sheetNames>
    <sheetDataSet>
      <sheetData sheetId="0">
        <row r="82">
          <cell r="J8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 1-ВО"/>
      <sheetName val="П 1."/>
      <sheetName val="П 1.1."/>
      <sheetName val="П 1.2.1."/>
      <sheetName val="П 1.2.1.1"/>
      <sheetName val="П 1.2.3."/>
      <sheetName val="П 1.2.4."/>
      <sheetName val="П 1.2.5."/>
      <sheetName val="П 1.3."/>
      <sheetName val="П 1.4."/>
      <sheetName val="П 1.4.1."/>
      <sheetName val="П 1.6."/>
      <sheetName val="Общехоз."/>
      <sheetName val="П 1.7.2."/>
      <sheetName val="П 2."/>
      <sheetName val="транспорт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5 (2)"/>
      <sheetName val="П 11.5."/>
      <sheetName val="Лист1"/>
    </sheetNames>
    <sheetDataSet>
      <sheetData sheetId="0">
        <row r="11">
          <cell r="G11">
            <v>19368.22878945211</v>
          </cell>
          <cell r="J11">
            <v>16088.614217246646</v>
          </cell>
        </row>
        <row r="60">
          <cell r="G60">
            <v>5355.46293505748</v>
          </cell>
          <cell r="J60">
            <v>4529.978751311577</v>
          </cell>
        </row>
        <row r="73">
          <cell r="G73">
            <v>4364.18</v>
          </cell>
          <cell r="J73">
            <v>3994.247905332542</v>
          </cell>
        </row>
        <row r="79">
          <cell r="G79">
            <v>753.5321022504322</v>
          </cell>
          <cell r="J79">
            <v>690.7377603962295</v>
          </cell>
        </row>
        <row r="83">
          <cell r="G83">
            <v>6.28224</v>
          </cell>
          <cell r="J83">
            <v>5.75872</v>
          </cell>
        </row>
        <row r="87">
          <cell r="G87">
            <v>319.49755</v>
          </cell>
          <cell r="J87">
            <v>292.87275416666665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 1-ВО"/>
      <sheetName val="П 1."/>
      <sheetName val="П 1.1.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 (2)"/>
    </sheetNames>
    <sheetDataSet>
      <sheetData sheetId="0">
        <row r="11">
          <cell r="F11">
            <v>4022.1446089294122</v>
          </cell>
          <cell r="I11">
            <v>3409.395394413367</v>
          </cell>
        </row>
        <row r="60">
          <cell r="F60">
            <v>5208.410589471438</v>
          </cell>
          <cell r="I60">
            <v>3296.4361236821505</v>
          </cell>
        </row>
        <row r="73">
          <cell r="F73">
            <v>1751.75</v>
          </cell>
          <cell r="I73">
            <v>1603.2596730872708</v>
          </cell>
        </row>
        <row r="79">
          <cell r="F79">
            <v>238.73695361697196</v>
          </cell>
          <cell r="I79">
            <v>218.8422074822243</v>
          </cell>
        </row>
        <row r="83">
          <cell r="F83">
            <v>23.83284</v>
          </cell>
          <cell r="I83">
            <v>21.84677</v>
          </cell>
        </row>
        <row r="87">
          <cell r="F87">
            <v>0</v>
          </cell>
          <cell r="I8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."/>
      <sheetName val="П 1.1."/>
      <sheetName val="П 1.2.1."/>
      <sheetName val="П 1.2.1.1"/>
      <sheetName val="П 1.2.3."/>
      <sheetName val="П 1.2.4."/>
      <sheetName val="П 1.2.5."/>
      <sheetName val="П 1.3."/>
      <sheetName val="П 1.4."/>
      <sheetName val="П 1.4.1."/>
      <sheetName val="норматив контролеров"/>
      <sheetName val="Охрана труда"/>
      <sheetName val="П 1.6."/>
      <sheetName val="П 1.7.2."/>
      <sheetName val="собст. тр."/>
      <sheetName val="П 2."/>
      <sheetName val="транспорт"/>
      <sheetName val="П 2.1.1."/>
      <sheetName val="П 2.3."/>
      <sheetName val="П 2.3.1."/>
      <sheetName val="П 3."/>
      <sheetName val="Штатное АУП"/>
      <sheetName val="АУП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"/>
      <sheetName val="Лист1"/>
    </sheetNames>
    <sheetDataSet>
      <sheetData sheetId="0">
        <row r="11">
          <cell r="F11">
            <v>16409.633393161574</v>
          </cell>
          <cell r="I11">
            <v>11113.02492535908</v>
          </cell>
        </row>
        <row r="67">
          <cell r="F67">
            <v>19127.220263584342</v>
          </cell>
          <cell r="I67">
            <v>17125.97085077152</v>
          </cell>
        </row>
        <row r="80">
          <cell r="F80">
            <v>4546.8</v>
          </cell>
          <cell r="I80">
            <v>3345.7033106636304</v>
          </cell>
        </row>
        <row r="86">
          <cell r="F86">
            <v>688.5614902255622</v>
          </cell>
          <cell r="I86">
            <v>484.7783149309514</v>
          </cell>
        </row>
        <row r="89">
          <cell r="H89">
            <v>0</v>
          </cell>
        </row>
        <row r="90">
          <cell r="F90">
            <v>639.54</v>
          </cell>
          <cell r="I90">
            <v>574.1993</v>
          </cell>
        </row>
        <row r="94">
          <cell r="F94">
            <v>102.66019256775859</v>
          </cell>
          <cell r="I94">
            <v>92.497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3" sqref="A3:E3"/>
    </sheetView>
  </sheetViews>
  <sheetFormatPr defaultColWidth="39.8515625" defaultRowHeight="12.75"/>
  <cols>
    <col min="1" max="1" width="7.28125" style="75" customWidth="1"/>
    <col min="2" max="2" width="33.57421875" style="69" customWidth="1"/>
    <col min="3" max="3" width="13.8515625" style="69" customWidth="1"/>
    <col min="4" max="4" width="14.421875" style="69" customWidth="1"/>
    <col min="5" max="5" width="15.00390625" style="69" customWidth="1"/>
    <col min="6" max="16384" width="39.8515625" style="69" customWidth="1"/>
  </cols>
  <sheetData>
    <row r="1" spans="1:5" ht="64.5" customHeight="1">
      <c r="A1" s="12"/>
      <c r="B1" s="11"/>
      <c r="C1" s="92" t="s">
        <v>148</v>
      </c>
      <c r="D1" s="92"/>
      <c r="E1" s="92"/>
    </row>
    <row r="2" spans="1:6" ht="20.25" customHeight="1">
      <c r="A2" s="93" t="s">
        <v>31</v>
      </c>
      <c r="B2" s="93"/>
      <c r="C2" s="93"/>
      <c r="D2" s="93"/>
      <c r="E2" s="93"/>
      <c r="F2" s="48"/>
    </row>
    <row r="3" spans="1:8" ht="43.5" customHeight="1">
      <c r="A3" s="94" t="s">
        <v>147</v>
      </c>
      <c r="B3" s="94"/>
      <c r="C3" s="94"/>
      <c r="D3" s="94"/>
      <c r="E3" s="94"/>
      <c r="F3" s="8"/>
      <c r="G3" s="8"/>
      <c r="H3" s="8"/>
    </row>
    <row r="4" ht="18.75">
      <c r="C4" s="76"/>
    </row>
    <row r="5" spans="1:5" ht="15" customHeight="1">
      <c r="A5" s="95" t="s">
        <v>19</v>
      </c>
      <c r="B5" s="95" t="s">
        <v>24</v>
      </c>
      <c r="C5" s="95" t="s">
        <v>25</v>
      </c>
      <c r="D5" s="98" t="s">
        <v>62</v>
      </c>
      <c r="E5" s="99"/>
    </row>
    <row r="6" spans="1:5" ht="18" customHeight="1">
      <c r="A6" s="96"/>
      <c r="B6" s="96"/>
      <c r="C6" s="96"/>
      <c r="D6" s="95" t="s">
        <v>32</v>
      </c>
      <c r="E6" s="95" t="s">
        <v>33</v>
      </c>
    </row>
    <row r="7" spans="1:5" ht="18" customHeight="1">
      <c r="A7" s="97"/>
      <c r="B7" s="97"/>
      <c r="C7" s="97"/>
      <c r="D7" s="97"/>
      <c r="E7" s="97"/>
    </row>
    <row r="8" spans="1:5" ht="15.75">
      <c r="A8" s="70">
        <v>1</v>
      </c>
      <c r="B8" s="70">
        <v>2</v>
      </c>
      <c r="C8" s="70">
        <v>3</v>
      </c>
      <c r="D8" s="70">
        <v>4</v>
      </c>
      <c r="E8" s="70">
        <v>5</v>
      </c>
    </row>
    <row r="9" spans="1:5" ht="31.5">
      <c r="A9" s="70">
        <v>1</v>
      </c>
      <c r="B9" s="64" t="s">
        <v>34</v>
      </c>
      <c r="C9" s="70" t="s">
        <v>39</v>
      </c>
      <c r="D9" s="70">
        <v>62</v>
      </c>
      <c r="E9" s="70">
        <v>62</v>
      </c>
    </row>
    <row r="10" spans="1:5" ht="47.25">
      <c r="A10" s="70">
        <v>2</v>
      </c>
      <c r="B10" s="64" t="s">
        <v>35</v>
      </c>
      <c r="C10" s="70" t="s">
        <v>40</v>
      </c>
      <c r="D10" s="70">
        <v>20</v>
      </c>
      <c r="E10" s="70">
        <v>20</v>
      </c>
    </row>
    <row r="11" spans="1:5" ht="31.5">
      <c r="A11" s="70">
        <v>3</v>
      </c>
      <c r="B11" s="64" t="s">
        <v>36</v>
      </c>
      <c r="C11" s="70" t="s">
        <v>40</v>
      </c>
      <c r="D11" s="70">
        <v>0</v>
      </c>
      <c r="E11" s="70">
        <v>0</v>
      </c>
    </row>
    <row r="12" spans="1:5" ht="47.25">
      <c r="A12" s="70">
        <v>4</v>
      </c>
      <c r="B12" s="64" t="s">
        <v>132</v>
      </c>
      <c r="C12" s="70" t="s">
        <v>40</v>
      </c>
      <c r="D12" s="70">
        <v>2</v>
      </c>
      <c r="E12" s="70">
        <v>2</v>
      </c>
    </row>
    <row r="13" spans="1:5" ht="33" customHeight="1">
      <c r="A13" s="70">
        <v>5</v>
      </c>
      <c r="B13" s="64" t="s">
        <v>37</v>
      </c>
      <c r="C13" s="70" t="s">
        <v>127</v>
      </c>
      <c r="D13" s="70">
        <v>4.58</v>
      </c>
      <c r="E13" s="70">
        <v>4.58</v>
      </c>
    </row>
    <row r="14" spans="1:5" ht="16.5" customHeight="1">
      <c r="A14" s="70">
        <v>6</v>
      </c>
      <c r="B14" s="64" t="s">
        <v>38</v>
      </c>
      <c r="C14" s="70" t="s">
        <v>127</v>
      </c>
      <c r="D14" s="71">
        <v>1.66</v>
      </c>
      <c r="E14" s="71">
        <v>1.66</v>
      </c>
    </row>
    <row r="15" spans="1:5" ht="48" customHeight="1">
      <c r="A15" s="70">
        <v>7</v>
      </c>
      <c r="B15" s="64" t="s">
        <v>107</v>
      </c>
      <c r="C15" s="70" t="s">
        <v>26</v>
      </c>
      <c r="D15" s="71">
        <f>D20</f>
        <v>686.5008333333334</v>
      </c>
      <c r="E15" s="71">
        <f>E20</f>
        <v>686.5008333333334</v>
      </c>
    </row>
    <row r="16" spans="1:5" ht="22.5" customHeight="1">
      <c r="A16" s="70" t="s">
        <v>10</v>
      </c>
      <c r="B16" s="24" t="s">
        <v>108</v>
      </c>
      <c r="C16" s="70" t="s">
        <v>26</v>
      </c>
      <c r="D16" s="71">
        <v>0</v>
      </c>
      <c r="E16" s="71">
        <v>0</v>
      </c>
    </row>
    <row r="17" spans="1:5" ht="19.5" customHeight="1">
      <c r="A17" s="70" t="s">
        <v>11</v>
      </c>
      <c r="B17" s="79" t="s">
        <v>109</v>
      </c>
      <c r="C17" s="70" t="s">
        <v>26</v>
      </c>
      <c r="D17" s="71">
        <f>D15</f>
        <v>686.5008333333334</v>
      </c>
      <c r="E17" s="71">
        <f>E15</f>
        <v>686.5008333333334</v>
      </c>
    </row>
    <row r="18" spans="1:5" ht="33.75" customHeight="1">
      <c r="A18" s="70">
        <v>8</v>
      </c>
      <c r="B18" s="54" t="s">
        <v>101</v>
      </c>
      <c r="C18" s="70" t="s">
        <v>26</v>
      </c>
      <c r="D18" s="71">
        <v>304.1</v>
      </c>
      <c r="E18" s="71">
        <v>304.1</v>
      </c>
    </row>
    <row r="19" spans="1:5" ht="39" customHeight="1">
      <c r="A19" s="70">
        <v>9</v>
      </c>
      <c r="B19" s="54" t="s">
        <v>110</v>
      </c>
      <c r="C19" s="70" t="s">
        <v>26</v>
      </c>
      <c r="D19" s="71">
        <v>0</v>
      </c>
      <c r="E19" s="71">
        <v>0</v>
      </c>
    </row>
    <row r="20" spans="1:5" ht="31.5">
      <c r="A20" s="70">
        <v>10</v>
      </c>
      <c r="B20" s="64" t="s">
        <v>113</v>
      </c>
      <c r="C20" s="70" t="s">
        <v>26</v>
      </c>
      <c r="D20" s="71">
        <f>D23+D24+D25</f>
        <v>686.5008333333334</v>
      </c>
      <c r="E20" s="71">
        <f>D20</f>
        <v>686.5008333333334</v>
      </c>
    </row>
    <row r="21" spans="1:5" ht="15.75">
      <c r="A21" s="70" t="s">
        <v>90</v>
      </c>
      <c r="B21" s="80" t="s">
        <v>111</v>
      </c>
      <c r="C21" s="70" t="s">
        <v>26</v>
      </c>
      <c r="D21" s="71">
        <f>D20</f>
        <v>686.5008333333334</v>
      </c>
      <c r="E21" s="71">
        <f>E20</f>
        <v>686.5008333333334</v>
      </c>
    </row>
    <row r="22" spans="1:5" ht="15.75">
      <c r="A22" s="70" t="s">
        <v>91</v>
      </c>
      <c r="B22" s="80" t="s">
        <v>112</v>
      </c>
      <c r="C22" s="70" t="s">
        <v>26</v>
      </c>
      <c r="D22" s="71"/>
      <c r="E22" s="71"/>
    </row>
    <row r="23" spans="1:5" ht="34.5" customHeight="1">
      <c r="A23" s="70">
        <v>11</v>
      </c>
      <c r="B23" s="80" t="s">
        <v>114</v>
      </c>
      <c r="C23" s="70" t="s">
        <v>26</v>
      </c>
      <c r="D23" s="71">
        <f>16.7/12*11</f>
        <v>15.308333333333334</v>
      </c>
      <c r="E23" s="71">
        <f>D23</f>
        <v>15.308333333333334</v>
      </c>
    </row>
    <row r="24" spans="1:5" ht="31.5">
      <c r="A24" s="70">
        <v>12</v>
      </c>
      <c r="B24" s="64" t="s">
        <v>27</v>
      </c>
      <c r="C24" s="70" t="s">
        <v>26</v>
      </c>
      <c r="D24" s="71">
        <f>72.24/12*11</f>
        <v>66.22</v>
      </c>
      <c r="E24" s="71">
        <f>D24</f>
        <v>66.22</v>
      </c>
    </row>
    <row r="25" spans="1:5" ht="18" customHeight="1">
      <c r="A25" s="70">
        <v>13</v>
      </c>
      <c r="B25" s="54" t="s">
        <v>115</v>
      </c>
      <c r="C25" s="70" t="s">
        <v>26</v>
      </c>
      <c r="D25" s="71">
        <f>659.97/12*11</f>
        <v>604.9725000000001</v>
      </c>
      <c r="E25" s="71">
        <f>D25</f>
        <v>604.9725000000001</v>
      </c>
    </row>
    <row r="26" spans="1:5" ht="15.75">
      <c r="A26" s="70" t="s">
        <v>94</v>
      </c>
      <c r="B26" s="54" t="s">
        <v>66</v>
      </c>
      <c r="C26" s="70" t="s">
        <v>26</v>
      </c>
      <c r="D26" s="71">
        <f>479.14/12*11</f>
        <v>439.2116666666667</v>
      </c>
      <c r="E26" s="71">
        <f>D26</f>
        <v>439.2116666666667</v>
      </c>
    </row>
    <row r="27" spans="1:5" ht="15.75">
      <c r="A27" s="71" t="s">
        <v>116</v>
      </c>
      <c r="B27" s="54" t="s">
        <v>73</v>
      </c>
      <c r="C27" s="70" t="s">
        <v>26</v>
      </c>
      <c r="D27" s="71">
        <f>D26*3.01%</f>
        <v>13.220271166666667</v>
      </c>
      <c r="E27" s="71">
        <f>E26*3.01%</f>
        <v>13.220271166666667</v>
      </c>
    </row>
    <row r="28" spans="1:5" ht="15.75">
      <c r="A28" s="70" t="s">
        <v>95</v>
      </c>
      <c r="B28" s="54" t="s">
        <v>28</v>
      </c>
      <c r="C28" s="70" t="s">
        <v>26</v>
      </c>
      <c r="D28" s="71"/>
      <c r="E28" s="71"/>
    </row>
    <row r="29" spans="1:5" ht="16.5" customHeight="1">
      <c r="A29" s="70" t="s">
        <v>96</v>
      </c>
      <c r="B29" s="54" t="s">
        <v>67</v>
      </c>
      <c r="C29" s="70" t="s">
        <v>26</v>
      </c>
      <c r="D29" s="71">
        <f>57.5/12*11</f>
        <v>52.708333333333336</v>
      </c>
      <c r="E29" s="71">
        <f>D29</f>
        <v>52.708333333333336</v>
      </c>
    </row>
    <row r="30" spans="1:5" ht="15.75">
      <c r="A30" s="70" t="s">
        <v>117</v>
      </c>
      <c r="B30" s="54" t="s">
        <v>73</v>
      </c>
      <c r="C30" s="70" t="s">
        <v>26</v>
      </c>
      <c r="D30" s="71">
        <f>E30</f>
        <v>26.164416666666668</v>
      </c>
      <c r="E30" s="71">
        <f>E29*49.64%</f>
        <v>26.164416666666668</v>
      </c>
    </row>
    <row r="31" spans="1:5" ht="15.75">
      <c r="A31" s="70" t="s">
        <v>97</v>
      </c>
      <c r="B31" s="54" t="s">
        <v>68</v>
      </c>
      <c r="C31" s="70" t="s">
        <v>26</v>
      </c>
      <c r="D31" s="71">
        <f>123.33/12*11</f>
        <v>113.0525</v>
      </c>
      <c r="E31" s="71">
        <f>D31</f>
        <v>113.0525</v>
      </c>
    </row>
    <row r="32" spans="1:5" ht="15.75">
      <c r="A32" s="70" t="s">
        <v>118</v>
      </c>
      <c r="B32" s="54" t="s">
        <v>73</v>
      </c>
      <c r="C32" s="70" t="s">
        <v>26</v>
      </c>
      <c r="D32" s="71">
        <f>E32</f>
        <v>11.260029000000001</v>
      </c>
      <c r="E32" s="71">
        <f>E31*9.96%</f>
        <v>11.260029000000001</v>
      </c>
    </row>
    <row r="33" spans="1:5" ht="15.75">
      <c r="A33" s="70">
        <v>14</v>
      </c>
      <c r="B33" s="65" t="s">
        <v>29</v>
      </c>
      <c r="C33" s="72" t="s">
        <v>30</v>
      </c>
      <c r="D33" s="2">
        <f>909.96</f>
        <v>909.96</v>
      </c>
      <c r="E33" s="2">
        <f>D33</f>
        <v>909.96</v>
      </c>
    </row>
    <row r="34" spans="1:5" ht="63">
      <c r="A34" s="70">
        <v>15</v>
      </c>
      <c r="B34" s="65" t="s">
        <v>140</v>
      </c>
      <c r="C34" s="72"/>
      <c r="D34" s="71"/>
      <c r="E34" s="71"/>
    </row>
    <row r="35" spans="1:5" ht="15" customHeight="1">
      <c r="A35" s="70" t="s">
        <v>119</v>
      </c>
      <c r="B35" s="65" t="s">
        <v>105</v>
      </c>
      <c r="C35" s="78" t="s">
        <v>137</v>
      </c>
      <c r="D35" s="71">
        <v>0.63</v>
      </c>
      <c r="E35" s="71">
        <v>0.63</v>
      </c>
    </row>
    <row r="36" spans="1:5" ht="15.75" customHeight="1">
      <c r="A36" s="70" t="s">
        <v>103</v>
      </c>
      <c r="B36" s="65" t="s">
        <v>60</v>
      </c>
      <c r="C36" s="78" t="s">
        <v>137</v>
      </c>
      <c r="D36" s="71">
        <v>0.7</v>
      </c>
      <c r="E36" s="71">
        <v>0.7</v>
      </c>
    </row>
    <row r="37" spans="1:5" ht="15.75">
      <c r="A37" s="34">
        <v>16</v>
      </c>
      <c r="B37" s="35" t="s">
        <v>49</v>
      </c>
      <c r="C37" s="34" t="s">
        <v>43</v>
      </c>
      <c r="D37" s="73">
        <v>105.6</v>
      </c>
      <c r="E37" s="73">
        <v>105.6</v>
      </c>
    </row>
    <row r="38" spans="1:5" ht="31.5">
      <c r="A38" s="70">
        <v>17</v>
      </c>
      <c r="B38" s="54" t="s">
        <v>74</v>
      </c>
      <c r="C38" s="54"/>
      <c r="D38" s="73"/>
      <c r="E38" s="73"/>
    </row>
    <row r="39" spans="1:5" ht="15.75">
      <c r="A39" s="70">
        <v>18</v>
      </c>
      <c r="B39" s="54" t="s">
        <v>71</v>
      </c>
      <c r="C39" s="70" t="s">
        <v>43</v>
      </c>
      <c r="D39" s="73">
        <v>107.3</v>
      </c>
      <c r="E39" s="73">
        <v>107.3</v>
      </c>
    </row>
    <row r="40" spans="1:5" ht="15.75">
      <c r="A40" s="70" t="s">
        <v>120</v>
      </c>
      <c r="B40" s="54" t="s">
        <v>143</v>
      </c>
      <c r="C40" s="70" t="s">
        <v>43</v>
      </c>
      <c r="D40" s="73">
        <v>104.6</v>
      </c>
      <c r="E40" s="73">
        <v>104.6</v>
      </c>
    </row>
    <row r="41" spans="1:5" ht="15.75">
      <c r="A41" s="70" t="s">
        <v>121</v>
      </c>
      <c r="B41" s="54" t="s">
        <v>142</v>
      </c>
      <c r="C41" s="70" t="s">
        <v>43</v>
      </c>
      <c r="D41" s="73">
        <v>105.4</v>
      </c>
      <c r="E41" s="73">
        <v>105.4</v>
      </c>
    </row>
    <row r="42" spans="1:5" ht="15.75">
      <c r="A42" s="70" t="s">
        <v>122</v>
      </c>
      <c r="B42" s="54" t="s">
        <v>72</v>
      </c>
      <c r="C42" s="70" t="s">
        <v>43</v>
      </c>
      <c r="D42" s="73">
        <v>103</v>
      </c>
      <c r="E42" s="73">
        <v>103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A4">
      <selection activeCell="G14" sqref="G14:H14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24" t="s">
        <v>153</v>
      </c>
      <c r="E1" s="125"/>
    </row>
    <row r="2" ht="15.75" customHeight="1"/>
    <row r="3" spans="1:7" ht="18" customHeight="1">
      <c r="A3" s="126" t="s">
        <v>131</v>
      </c>
      <c r="B3" s="126"/>
      <c r="C3" s="126"/>
      <c r="D3" s="126"/>
      <c r="E3" s="126"/>
      <c r="F3" s="122"/>
      <c r="G3" s="122"/>
    </row>
    <row r="4" spans="1:5" ht="36.75" customHeight="1">
      <c r="A4" s="94" t="str">
        <f>'7-уснВС'!A4:E4</f>
        <v>муниципального унитарного предприятия г. Енисейска "Горкомсервис" ( г. Енисейск, ИНН 2447007828)</v>
      </c>
      <c r="B4" s="94"/>
      <c r="C4" s="94"/>
      <c r="D4" s="94"/>
      <c r="E4" s="94"/>
    </row>
    <row r="6" spans="1:5" s="50" customFormat="1" ht="23.25" customHeight="1">
      <c r="A6" s="127" t="s">
        <v>19</v>
      </c>
      <c r="B6" s="127" t="s">
        <v>50</v>
      </c>
      <c r="C6" s="127" t="s">
        <v>25</v>
      </c>
      <c r="D6" s="129" t="s">
        <v>51</v>
      </c>
      <c r="E6" s="130"/>
    </row>
    <row r="7" spans="1:5" s="50" customFormat="1" ht="101.25" customHeight="1">
      <c r="A7" s="128"/>
      <c r="B7" s="128"/>
      <c r="C7" s="128"/>
      <c r="D7" s="51" t="s">
        <v>157</v>
      </c>
      <c r="E7" s="51" t="s">
        <v>100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130</v>
      </c>
      <c r="C9" s="51"/>
      <c r="D9" s="120"/>
      <c r="E9" s="121"/>
    </row>
    <row r="10" spans="1:5" s="50" customFormat="1" ht="55.5" customHeight="1">
      <c r="A10" s="51" t="s">
        <v>2</v>
      </c>
      <c r="B10" s="52" t="s">
        <v>52</v>
      </c>
      <c r="C10" s="51" t="s">
        <v>53</v>
      </c>
      <c r="D10" s="87">
        <v>67.08</v>
      </c>
      <c r="E10" s="87">
        <v>67.89</v>
      </c>
    </row>
    <row r="11" spans="1:5" ht="57" customHeight="1">
      <c r="A11" s="51" t="s">
        <v>3</v>
      </c>
      <c r="B11" s="52" t="s">
        <v>70</v>
      </c>
      <c r="C11" s="51" t="s">
        <v>53</v>
      </c>
      <c r="D11" s="87">
        <v>79.15</v>
      </c>
      <c r="E11" s="87">
        <v>80.11</v>
      </c>
    </row>
    <row r="12" spans="1:5" ht="18.75">
      <c r="A12" s="51">
        <v>2</v>
      </c>
      <c r="B12" s="85" t="s">
        <v>154</v>
      </c>
      <c r="C12" s="84"/>
      <c r="D12" s="86"/>
      <c r="E12" s="86"/>
    </row>
    <row r="13" spans="1:5" ht="56.25">
      <c r="A13" s="51" t="s">
        <v>155</v>
      </c>
      <c r="B13" s="52" t="s">
        <v>52</v>
      </c>
      <c r="C13" s="51" t="s">
        <v>53</v>
      </c>
      <c r="D13" s="87">
        <v>35.66</v>
      </c>
      <c r="E13" s="87">
        <v>36.11</v>
      </c>
    </row>
    <row r="14" spans="1:5" ht="56.25">
      <c r="A14" s="51" t="s">
        <v>156</v>
      </c>
      <c r="B14" s="52" t="s">
        <v>70</v>
      </c>
      <c r="C14" s="51" t="s">
        <v>53</v>
      </c>
      <c r="D14" s="87">
        <v>42.07</v>
      </c>
      <c r="E14" s="87">
        <v>42.61</v>
      </c>
    </row>
  </sheetData>
  <sheetProtection/>
  <mergeCells count="9">
    <mergeCell ref="D9:E9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1">
      <selection activeCell="E22" sqref="E21:E24"/>
    </sheetView>
  </sheetViews>
  <sheetFormatPr defaultColWidth="39.8515625" defaultRowHeight="12.75"/>
  <cols>
    <col min="1" max="1" width="8.7109375" style="55" customWidth="1"/>
    <col min="2" max="2" width="34.28125" style="55" customWidth="1"/>
    <col min="3" max="3" width="13.28125" style="55" customWidth="1"/>
    <col min="4" max="4" width="14.28125" style="55" customWidth="1"/>
    <col min="5" max="5" width="13.140625" style="55" customWidth="1"/>
    <col min="6" max="16384" width="39.8515625" style="55" customWidth="1"/>
  </cols>
  <sheetData>
    <row r="1" spans="1:5" ht="56.25" customHeight="1">
      <c r="A1" s="56"/>
      <c r="B1" s="56"/>
      <c r="C1" s="92" t="s">
        <v>148</v>
      </c>
      <c r="D1" s="100"/>
      <c r="E1" s="100"/>
    </row>
    <row r="2" spans="1:5" ht="18.75">
      <c r="A2" s="101" t="s">
        <v>128</v>
      </c>
      <c r="B2" s="101"/>
      <c r="C2" s="101"/>
      <c r="D2" s="101"/>
      <c r="E2" s="101"/>
    </row>
    <row r="3" spans="1:5" ht="36.75" customHeight="1">
      <c r="A3" s="94" t="str">
        <f>'1-вс'!A3:E3</f>
        <v>муниципального унитарного предприятия г. Енисейска "Горкомсервис" ( г. Енисейск, ИНН 2447007828)</v>
      </c>
      <c r="B3" s="94"/>
      <c r="C3" s="94"/>
      <c r="D3" s="94"/>
      <c r="E3" s="94"/>
    </row>
    <row r="4" ht="18.75">
      <c r="C4" s="13"/>
    </row>
    <row r="5" spans="1:5" ht="15" customHeight="1">
      <c r="A5" s="102" t="s">
        <v>19</v>
      </c>
      <c r="B5" s="102" t="s">
        <v>24</v>
      </c>
      <c r="C5" s="102" t="s">
        <v>25</v>
      </c>
      <c r="D5" s="102" t="s">
        <v>62</v>
      </c>
      <c r="E5" s="102"/>
    </row>
    <row r="6" spans="1:5" ht="18" customHeight="1">
      <c r="A6" s="102"/>
      <c r="B6" s="102"/>
      <c r="C6" s="102"/>
      <c r="D6" s="102" t="s">
        <v>78</v>
      </c>
      <c r="E6" s="102" t="s">
        <v>79</v>
      </c>
    </row>
    <row r="7" spans="1:5" ht="21" customHeight="1">
      <c r="A7" s="102"/>
      <c r="B7" s="102"/>
      <c r="C7" s="102"/>
      <c r="D7" s="102"/>
      <c r="E7" s="102"/>
    </row>
    <row r="8" spans="1:5" ht="15.75">
      <c r="A8" s="57">
        <v>1</v>
      </c>
      <c r="B8" s="57">
        <v>2</v>
      </c>
      <c r="C8" s="57">
        <v>3</v>
      </c>
      <c r="D8" s="57">
        <v>4</v>
      </c>
      <c r="E8" s="57">
        <v>5</v>
      </c>
    </row>
    <row r="9" spans="1:5" ht="31.5">
      <c r="A9" s="57">
        <v>1</v>
      </c>
      <c r="B9" s="62" t="s">
        <v>80</v>
      </c>
      <c r="C9" s="57" t="s">
        <v>39</v>
      </c>
      <c r="D9" s="57">
        <v>8.8</v>
      </c>
      <c r="E9" s="57">
        <v>8.8</v>
      </c>
    </row>
    <row r="10" spans="1:5" ht="31.5">
      <c r="A10" s="57">
        <v>2</v>
      </c>
      <c r="B10" s="62" t="s">
        <v>81</v>
      </c>
      <c r="C10" s="57" t="s">
        <v>40</v>
      </c>
      <c r="D10" s="57">
        <v>3</v>
      </c>
      <c r="E10" s="57">
        <v>3</v>
      </c>
    </row>
    <row r="11" spans="1:5" ht="31.5">
      <c r="A11" s="57">
        <v>3</v>
      </c>
      <c r="B11" s="63" t="s">
        <v>82</v>
      </c>
      <c r="C11" s="70" t="s">
        <v>41</v>
      </c>
      <c r="D11" s="57">
        <v>4.2</v>
      </c>
      <c r="E11" s="57">
        <v>4.2</v>
      </c>
    </row>
    <row r="12" spans="1:5" ht="31.5">
      <c r="A12" s="57">
        <v>4</v>
      </c>
      <c r="B12" s="63" t="s">
        <v>83</v>
      </c>
      <c r="C12" s="57" t="s">
        <v>40</v>
      </c>
      <c r="D12" s="57">
        <v>1</v>
      </c>
      <c r="E12" s="57">
        <v>1</v>
      </c>
    </row>
    <row r="13" spans="1:5" ht="31.5">
      <c r="A13" s="57">
        <v>5</v>
      </c>
      <c r="B13" s="63" t="s">
        <v>134</v>
      </c>
      <c r="C13" s="70" t="s">
        <v>41</v>
      </c>
      <c r="D13" s="57">
        <v>5.74</v>
      </c>
      <c r="E13" s="57">
        <v>5.74</v>
      </c>
    </row>
    <row r="14" spans="1:5" ht="31.5">
      <c r="A14" s="57">
        <v>6</v>
      </c>
      <c r="B14" s="63" t="s">
        <v>84</v>
      </c>
      <c r="C14" s="70" t="s">
        <v>41</v>
      </c>
      <c r="D14" s="59">
        <f>270.43/335</f>
        <v>0.8072537313432836</v>
      </c>
      <c r="E14" s="59">
        <f>D14</f>
        <v>0.8072537313432836</v>
      </c>
    </row>
    <row r="15" spans="1:5" ht="17.25" customHeight="1">
      <c r="A15" s="57">
        <v>7</v>
      </c>
      <c r="B15" s="58" t="s">
        <v>136</v>
      </c>
      <c r="C15" s="57" t="s">
        <v>26</v>
      </c>
      <c r="D15" s="59">
        <v>270.43</v>
      </c>
      <c r="E15" s="59">
        <v>270.43</v>
      </c>
    </row>
    <row r="16" spans="1:5" ht="20.25" customHeight="1">
      <c r="A16" s="57" t="s">
        <v>10</v>
      </c>
      <c r="B16" s="58" t="s">
        <v>75</v>
      </c>
      <c r="C16" s="57" t="s">
        <v>26</v>
      </c>
      <c r="D16" s="59">
        <v>89.4</v>
      </c>
      <c r="E16" s="59">
        <v>89.4</v>
      </c>
    </row>
    <row r="17" spans="1:5" ht="15.75" customHeight="1">
      <c r="A17" s="57" t="s">
        <v>11</v>
      </c>
      <c r="B17" s="58" t="s">
        <v>76</v>
      </c>
      <c r="C17" s="57" t="s">
        <v>26</v>
      </c>
      <c r="D17" s="59"/>
      <c r="E17" s="59"/>
    </row>
    <row r="18" spans="1:5" ht="17.25" customHeight="1">
      <c r="A18" s="57" t="s">
        <v>86</v>
      </c>
      <c r="B18" s="58" t="s">
        <v>77</v>
      </c>
      <c r="C18" s="57" t="s">
        <v>26</v>
      </c>
      <c r="D18" s="59">
        <f>17.29</f>
        <v>17.29</v>
      </c>
      <c r="E18" s="59">
        <f>17.29</f>
        <v>17.29</v>
      </c>
    </row>
    <row r="19" spans="1:5" ht="20.25" customHeight="1">
      <c r="A19" s="57" t="s">
        <v>87</v>
      </c>
      <c r="B19" s="58" t="s">
        <v>126</v>
      </c>
      <c r="C19" s="57" t="s">
        <v>26</v>
      </c>
      <c r="D19" s="59">
        <v>163.74</v>
      </c>
      <c r="E19" s="59">
        <f>D19</f>
        <v>163.74</v>
      </c>
    </row>
    <row r="20" spans="1:5" ht="18.75" customHeight="1">
      <c r="A20" s="60" t="s">
        <v>88</v>
      </c>
      <c r="B20" s="58" t="s">
        <v>133</v>
      </c>
      <c r="C20" s="57" t="s">
        <v>26</v>
      </c>
      <c r="D20" s="59">
        <v>0</v>
      </c>
      <c r="E20" s="59">
        <v>0</v>
      </c>
    </row>
    <row r="21" spans="1:5" ht="33.75" customHeight="1">
      <c r="A21" s="60" t="s">
        <v>89</v>
      </c>
      <c r="B21" s="58" t="s">
        <v>85</v>
      </c>
      <c r="C21" s="57" t="s">
        <v>26</v>
      </c>
      <c r="D21" s="59">
        <f>713.11</f>
        <v>713.11</v>
      </c>
      <c r="E21" s="59">
        <f>D21</f>
        <v>713.11</v>
      </c>
    </row>
    <row r="22" spans="1:5" ht="33.75" customHeight="1">
      <c r="A22" s="74">
        <v>9</v>
      </c>
      <c r="B22" s="58" t="s">
        <v>123</v>
      </c>
      <c r="C22" s="57" t="s">
        <v>26</v>
      </c>
      <c r="D22" s="59">
        <v>0</v>
      </c>
      <c r="E22" s="59">
        <v>0</v>
      </c>
    </row>
    <row r="23" spans="1:5" ht="33.75" customHeight="1">
      <c r="A23" s="74" t="s">
        <v>125</v>
      </c>
      <c r="B23" s="58" t="s">
        <v>124</v>
      </c>
      <c r="C23" s="57" t="s">
        <v>26</v>
      </c>
      <c r="D23" s="59">
        <v>0</v>
      </c>
      <c r="E23" s="59">
        <v>0</v>
      </c>
    </row>
    <row r="24" spans="1:5" ht="20.25" customHeight="1">
      <c r="A24" s="57">
        <v>11</v>
      </c>
      <c r="B24" s="58" t="s">
        <v>29</v>
      </c>
      <c r="C24" s="57" t="s">
        <v>30</v>
      </c>
      <c r="D24" s="59">
        <f>860.52</f>
        <v>860.52</v>
      </c>
      <c r="E24" s="59">
        <f>D24</f>
        <v>860.52</v>
      </c>
    </row>
    <row r="25" spans="1:5" ht="63">
      <c r="A25" s="57">
        <v>12</v>
      </c>
      <c r="B25" s="58" t="s">
        <v>141</v>
      </c>
      <c r="C25" s="57"/>
      <c r="D25" s="59"/>
      <c r="E25" s="59"/>
    </row>
    <row r="26" spans="1:5" ht="19.5" customHeight="1">
      <c r="A26" s="57" t="s">
        <v>92</v>
      </c>
      <c r="B26" s="58" t="s">
        <v>139</v>
      </c>
      <c r="C26" s="78" t="s">
        <v>137</v>
      </c>
      <c r="D26" s="59">
        <v>0.9</v>
      </c>
      <c r="E26" s="59">
        <v>0.9</v>
      </c>
    </row>
    <row r="27" spans="1:5" ht="18.75" customHeight="1">
      <c r="A27" s="57" t="s">
        <v>93</v>
      </c>
      <c r="B27" s="58" t="s">
        <v>106</v>
      </c>
      <c r="C27" s="78" t="s">
        <v>137</v>
      </c>
      <c r="D27" s="59">
        <v>1.2</v>
      </c>
      <c r="E27" s="59">
        <v>1.2</v>
      </c>
    </row>
    <row r="28" spans="1:5" ht="15.75">
      <c r="A28" s="57">
        <v>14</v>
      </c>
      <c r="B28" s="35" t="s">
        <v>49</v>
      </c>
      <c r="C28" s="34" t="s">
        <v>43</v>
      </c>
      <c r="D28" s="71">
        <v>105.6</v>
      </c>
      <c r="E28" s="71">
        <v>105.6</v>
      </c>
    </row>
    <row r="29" spans="1:5" ht="31.5">
      <c r="A29" s="57">
        <v>15</v>
      </c>
      <c r="B29" s="54" t="s">
        <v>74</v>
      </c>
      <c r="C29" s="54"/>
      <c r="D29" s="71"/>
      <c r="E29" s="71"/>
    </row>
    <row r="30" spans="1:5" ht="15.75">
      <c r="A30" s="61" t="s">
        <v>119</v>
      </c>
      <c r="B30" s="54" t="s">
        <v>71</v>
      </c>
      <c r="C30" s="70" t="s">
        <v>43</v>
      </c>
      <c r="D30" s="71">
        <v>107.3</v>
      </c>
      <c r="E30" s="71">
        <v>107.3</v>
      </c>
    </row>
    <row r="31" spans="1:5" ht="15.75">
      <c r="A31" s="57" t="s">
        <v>102</v>
      </c>
      <c r="B31" s="54" t="s">
        <v>144</v>
      </c>
      <c r="C31" s="70" t="s">
        <v>43</v>
      </c>
      <c r="D31" s="71">
        <v>104.6</v>
      </c>
      <c r="E31" s="71">
        <v>104.6</v>
      </c>
    </row>
    <row r="32" spans="1:5" ht="15.75">
      <c r="A32" s="57" t="s">
        <v>104</v>
      </c>
      <c r="B32" s="54" t="s">
        <v>72</v>
      </c>
      <c r="C32" s="70" t="s">
        <v>43</v>
      </c>
      <c r="D32" s="71">
        <v>103</v>
      </c>
      <c r="E32" s="71">
        <v>103</v>
      </c>
    </row>
  </sheetData>
  <sheetProtection/>
  <mergeCells count="9">
    <mergeCell ref="C1:E1"/>
    <mergeCell ref="A2:E2"/>
    <mergeCell ref="A5:A7"/>
    <mergeCell ref="B5:B7"/>
    <mergeCell ref="C5:C7"/>
    <mergeCell ref="D5:E5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view="pageLayout" workbookViewId="0" topLeftCell="A5">
      <selection activeCell="E21" sqref="E21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66"/>
      <c r="B2" s="66"/>
      <c r="C2" s="103" t="s">
        <v>149</v>
      </c>
      <c r="D2" s="103"/>
      <c r="E2" s="103"/>
    </row>
    <row r="3" spans="1:4" ht="18.75">
      <c r="A3" s="16"/>
      <c r="B3" s="16"/>
      <c r="C3" s="17"/>
      <c r="D3" s="17"/>
    </row>
    <row r="4" spans="1:7" ht="62.25" customHeight="1">
      <c r="A4" s="104" t="s">
        <v>160</v>
      </c>
      <c r="B4" s="104"/>
      <c r="C4" s="104"/>
      <c r="D4" s="104"/>
      <c r="E4" s="104"/>
      <c r="G4" s="48"/>
    </row>
    <row r="5" spans="1:5" ht="11.25" customHeight="1">
      <c r="A5" s="94"/>
      <c r="B5" s="94"/>
      <c r="C5" s="94"/>
      <c r="D5" s="94"/>
      <c r="E5" s="94"/>
    </row>
    <row r="6" ht="16.5" customHeight="1">
      <c r="E6" s="18" t="s">
        <v>18</v>
      </c>
    </row>
    <row r="7" spans="1:5" ht="17.25" customHeight="1">
      <c r="A7" s="105" t="s">
        <v>19</v>
      </c>
      <c r="B7" s="105" t="s">
        <v>0</v>
      </c>
      <c r="C7" s="105" t="s">
        <v>62</v>
      </c>
      <c r="D7" s="105"/>
      <c r="E7" s="105"/>
    </row>
    <row r="8" spans="1:5" ht="67.5" customHeight="1">
      <c r="A8" s="105"/>
      <c r="B8" s="105"/>
      <c r="C8" s="19" t="s">
        <v>54</v>
      </c>
      <c r="D8" s="19" t="s">
        <v>16</v>
      </c>
      <c r="E8" s="20" t="s">
        <v>17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4</v>
      </c>
      <c r="C10" s="83">
        <f>'[7]П 1-ХВ'!$F$11</f>
        <v>16409.633393161574</v>
      </c>
      <c r="D10" s="83">
        <f>'[7]П 1-ХВ'!$I$11</f>
        <v>11113.02492535908</v>
      </c>
      <c r="E10" s="83">
        <f>C10-D10</f>
        <v>5296.6084678024945</v>
      </c>
    </row>
    <row r="11" spans="1:5" ht="15.75">
      <c r="A11" s="25">
        <v>2</v>
      </c>
      <c r="B11" s="24" t="s">
        <v>5</v>
      </c>
      <c r="C11" s="82">
        <f>'[7]П 1-ХВ'!$F$67</f>
        <v>19127.220263584342</v>
      </c>
      <c r="D11" s="82">
        <f>'[7]П 1-ХВ'!$I$67</f>
        <v>17125.97085077152</v>
      </c>
      <c r="E11" s="83">
        <f aca="true" t="shared" si="0" ref="E11:E17">C11-D11</f>
        <v>2001.2494128128237</v>
      </c>
    </row>
    <row r="12" spans="1:5" ht="16.5" customHeight="1">
      <c r="A12" s="25">
        <v>3</v>
      </c>
      <c r="B12" s="24" t="s">
        <v>55</v>
      </c>
      <c r="C12" s="82">
        <f>'[7]П 1-ХВ'!$F$80</f>
        <v>4546.8</v>
      </c>
      <c r="D12" s="82">
        <f>'[7]П 1-ХВ'!$I$80</f>
        <v>3345.7033106636304</v>
      </c>
      <c r="E12" s="83">
        <f t="shared" si="0"/>
        <v>1201.0966893363698</v>
      </c>
    </row>
    <row r="13" spans="1:5" ht="31.5">
      <c r="A13" s="25">
        <v>4</v>
      </c>
      <c r="B13" s="23" t="s">
        <v>7</v>
      </c>
      <c r="C13" s="82">
        <f>'[7]П 1-ХВ'!$F$86</f>
        <v>688.5614902255622</v>
      </c>
      <c r="D13" s="82">
        <f>'[7]П 1-ХВ'!$I$86</f>
        <v>484.7783149309514</v>
      </c>
      <c r="E13" s="83">
        <f t="shared" si="0"/>
        <v>203.78317529461083</v>
      </c>
    </row>
    <row r="14" spans="1:5" ht="47.25">
      <c r="A14" s="25">
        <v>5</v>
      </c>
      <c r="B14" s="23" t="s">
        <v>56</v>
      </c>
      <c r="C14" s="82">
        <f>'[2]П 1-ХВ'!$I$86</f>
        <v>0</v>
      </c>
      <c r="D14" s="82">
        <f>'[7]П 1-ХВ'!$H$89</f>
        <v>0</v>
      </c>
      <c r="E14" s="83">
        <f t="shared" si="0"/>
        <v>0</v>
      </c>
    </row>
    <row r="15" spans="1:5" ht="47.25">
      <c r="A15" s="25">
        <v>6</v>
      </c>
      <c r="B15" s="23" t="s">
        <v>63</v>
      </c>
      <c r="C15" s="82">
        <f>'[7]П 1-ХВ'!$F$90</f>
        <v>639.54</v>
      </c>
      <c r="D15" s="82">
        <f>'[7]П 1-ХВ'!$I$90</f>
        <v>574.1993</v>
      </c>
      <c r="E15" s="83">
        <f t="shared" si="0"/>
        <v>65.34069999999997</v>
      </c>
    </row>
    <row r="16" spans="1:5" ht="31.5">
      <c r="A16" s="25">
        <v>7</v>
      </c>
      <c r="B16" s="23" t="s">
        <v>64</v>
      </c>
      <c r="C16" s="82">
        <f>'[7]П 1-ХВ'!$F$94</f>
        <v>102.66019256775859</v>
      </c>
      <c r="D16" s="82">
        <f>'[7]П 1-ХВ'!$I$94</f>
        <v>92.497</v>
      </c>
      <c r="E16" s="83">
        <f t="shared" si="0"/>
        <v>10.163192567758585</v>
      </c>
    </row>
    <row r="17" spans="1:5" ht="15.75">
      <c r="A17" s="53">
        <v>8</v>
      </c>
      <c r="B17" s="23" t="s">
        <v>57</v>
      </c>
      <c r="C17" s="82">
        <f>SUM(C10:C16)</f>
        <v>41514.41533953924</v>
      </c>
      <c r="D17" s="82">
        <f>SUM(D10:D16)</f>
        <v>32736.17370172518</v>
      </c>
      <c r="E17" s="83">
        <f t="shared" si="0"/>
        <v>8778.241637814062</v>
      </c>
    </row>
    <row r="19" spans="3:4" ht="15.75">
      <c r="C19" s="89"/>
      <c r="D19" s="88"/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H14" sqref="H14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66"/>
      <c r="B2" s="66"/>
      <c r="C2" s="103" t="s">
        <v>149</v>
      </c>
      <c r="D2" s="103"/>
      <c r="E2" s="103"/>
    </row>
    <row r="3" spans="1:4" ht="18.75">
      <c r="A3" s="16"/>
      <c r="B3" s="16"/>
      <c r="C3" s="17"/>
      <c r="D3" s="17"/>
    </row>
    <row r="4" spans="1:7" ht="79.5" customHeight="1">
      <c r="A4" s="104" t="s">
        <v>161</v>
      </c>
      <c r="B4" s="104"/>
      <c r="C4" s="104"/>
      <c r="D4" s="104"/>
      <c r="E4" s="104"/>
      <c r="G4" s="48"/>
    </row>
    <row r="5" spans="1:5" ht="9.75" customHeight="1">
      <c r="A5" s="94"/>
      <c r="B5" s="94"/>
      <c r="C5" s="94"/>
      <c r="D5" s="94"/>
      <c r="E5" s="94"/>
    </row>
    <row r="6" ht="16.5" customHeight="1">
      <c r="E6" s="18" t="s">
        <v>18</v>
      </c>
    </row>
    <row r="7" spans="1:5" ht="17.25" customHeight="1">
      <c r="A7" s="105" t="s">
        <v>19</v>
      </c>
      <c r="B7" s="105" t="s">
        <v>0</v>
      </c>
      <c r="C7" s="105" t="s">
        <v>62</v>
      </c>
      <c r="D7" s="105"/>
      <c r="E7" s="105"/>
    </row>
    <row r="8" spans="1:5" ht="67.5" customHeight="1">
      <c r="A8" s="105"/>
      <c r="B8" s="105"/>
      <c r="C8" s="19" t="s">
        <v>54</v>
      </c>
      <c r="D8" s="19" t="s">
        <v>16</v>
      </c>
      <c r="E8" s="20" t="s">
        <v>17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4</v>
      </c>
      <c r="C10" s="90">
        <f>'[6]П 1-ВО'!$F$11+'[5]П 1-ВО'!$G$11</f>
        <v>23390.373398381522</v>
      </c>
      <c r="D10" s="90">
        <f>'[6]П 1-ВО'!$I$11+'[5]П 1-ВО'!$J$11</f>
        <v>19498.009611660014</v>
      </c>
      <c r="E10" s="90">
        <f>C10-D10</f>
        <v>3892.3637867215075</v>
      </c>
    </row>
    <row r="11" spans="1:5" ht="15.75">
      <c r="A11" s="25">
        <v>2</v>
      </c>
      <c r="B11" s="24" t="s">
        <v>5</v>
      </c>
      <c r="C11" s="91">
        <f>'[6]П 1-ВО'!$F$60+'[5]П 1-ВО'!$G$60</f>
        <v>10563.873524528917</v>
      </c>
      <c r="D11" s="91">
        <f>'[6]П 1-ВО'!$I$60+'[5]П 1-ВО'!$J$60</f>
        <v>7826.414874993728</v>
      </c>
      <c r="E11" s="90">
        <f aca="true" t="shared" si="0" ref="E11:E17">C11-D11</f>
        <v>2737.4586495351896</v>
      </c>
    </row>
    <row r="12" spans="1:5" ht="16.5" customHeight="1">
      <c r="A12" s="25">
        <v>3</v>
      </c>
      <c r="B12" s="24" t="s">
        <v>55</v>
      </c>
      <c r="C12" s="91">
        <f>'[6]П 1-ВО'!$F$73+'[5]П 1-ВО'!$G$73</f>
        <v>6115.93</v>
      </c>
      <c r="D12" s="91">
        <f>'[6]П 1-ВО'!$I$73+'[5]П 1-ВО'!$J$73</f>
        <v>5597.5075784198125</v>
      </c>
      <c r="E12" s="90">
        <f t="shared" si="0"/>
        <v>518.4224215801878</v>
      </c>
    </row>
    <row r="13" spans="1:5" ht="31.5">
      <c r="A13" s="25">
        <v>4</v>
      </c>
      <c r="B13" s="23" t="s">
        <v>7</v>
      </c>
      <c r="C13" s="91">
        <f>'[6]П 1-ВО'!$F$79+'[5]П 1-ВО'!$G$79</f>
        <v>992.2690558674042</v>
      </c>
      <c r="D13" s="91">
        <f>'[6]П 1-ВО'!$I$79+'[5]П 1-ВО'!$J$79</f>
        <v>909.5799678784538</v>
      </c>
      <c r="E13" s="90">
        <f>C13-D13</f>
        <v>82.6890879889504</v>
      </c>
    </row>
    <row r="14" spans="1:5" ht="47.25">
      <c r="A14" s="25">
        <v>5</v>
      </c>
      <c r="B14" s="23" t="s">
        <v>56</v>
      </c>
      <c r="C14" s="91">
        <v>0</v>
      </c>
      <c r="D14" s="91">
        <f>'[3]П 1-ВО'!$I$82+'[4]П 1-ВО'!$J$82</f>
        <v>0</v>
      </c>
      <c r="E14" s="90">
        <f t="shared" si="0"/>
        <v>0</v>
      </c>
    </row>
    <row r="15" spans="1:5" ht="47.25">
      <c r="A15" s="25">
        <v>6</v>
      </c>
      <c r="B15" s="23" t="s">
        <v>63</v>
      </c>
      <c r="C15" s="91">
        <f>'[6]П 1-ВО'!$F$83+'[5]П 1-ВО'!$G$83</f>
        <v>30.11508</v>
      </c>
      <c r="D15" s="91">
        <f>'[6]П 1-ВО'!$I$83+'[5]П 1-ВО'!$J$83</f>
        <v>27.60549</v>
      </c>
      <c r="E15" s="90">
        <f t="shared" si="0"/>
        <v>2.5095899999999993</v>
      </c>
    </row>
    <row r="16" spans="1:5" ht="31.5">
      <c r="A16" s="25">
        <v>7</v>
      </c>
      <c r="B16" s="23" t="s">
        <v>64</v>
      </c>
      <c r="C16" s="91">
        <f>'[6]П 1-ВО'!$F$87+'[5]П 1-ВО'!$G$87</f>
        <v>319.49755</v>
      </c>
      <c r="D16" s="91">
        <f>'[6]П 1-ВО'!$I$87+'[5]П 1-ВО'!$J$87</f>
        <v>292.87275416666665</v>
      </c>
      <c r="E16" s="90">
        <f t="shared" si="0"/>
        <v>26.624795833333337</v>
      </c>
    </row>
    <row r="17" spans="1:5" ht="15.75">
      <c r="A17" s="53">
        <v>8</v>
      </c>
      <c r="B17" s="23" t="s">
        <v>57</v>
      </c>
      <c r="C17" s="91">
        <f>C10+C11+C12+C13+C14+C15+C16</f>
        <v>41412.05860877785</v>
      </c>
      <c r="D17" s="91">
        <f>SUM(D10:D16)</f>
        <v>34151.990277118675</v>
      </c>
      <c r="E17" s="90">
        <f t="shared" si="0"/>
        <v>7260.068331659175</v>
      </c>
    </row>
    <row r="18" ht="15.75">
      <c r="C18" s="89"/>
    </row>
  </sheetData>
  <sheetProtection/>
  <mergeCells count="6">
    <mergeCell ref="C2:E2"/>
    <mergeCell ref="A5:E5"/>
    <mergeCell ref="A7:A8"/>
    <mergeCell ref="B7:B8"/>
    <mergeCell ref="C7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A3" sqref="A3:E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8"/>
      <c r="B1" s="68"/>
      <c r="C1" s="106" t="s">
        <v>150</v>
      </c>
      <c r="D1" s="106"/>
      <c r="E1" s="106"/>
    </row>
    <row r="2" spans="1:5" ht="18.75">
      <c r="A2" s="3"/>
      <c r="B2" s="3"/>
      <c r="C2" s="3"/>
      <c r="D2" s="3"/>
      <c r="E2" s="4"/>
    </row>
    <row r="3" spans="1:5" ht="66" customHeight="1">
      <c r="A3" s="107" t="s">
        <v>162</v>
      </c>
      <c r="B3" s="107"/>
      <c r="C3" s="107"/>
      <c r="D3" s="107"/>
      <c r="E3" s="107"/>
    </row>
    <row r="4" spans="1:8" ht="18" customHeight="1">
      <c r="A4" s="94"/>
      <c r="B4" s="94"/>
      <c r="C4" s="94"/>
      <c r="D4" s="94"/>
      <c r="E4" s="94"/>
      <c r="F4" s="48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108" t="s">
        <v>19</v>
      </c>
      <c r="B6" s="108" t="s">
        <v>20</v>
      </c>
      <c r="C6" s="98" t="s">
        <v>62</v>
      </c>
      <c r="D6" s="110"/>
      <c r="E6" s="108" t="s">
        <v>17</v>
      </c>
    </row>
    <row r="7" spans="1:5" ht="36.75" customHeight="1">
      <c r="A7" s="109"/>
      <c r="B7" s="109"/>
      <c r="C7" s="5" t="s">
        <v>21</v>
      </c>
      <c r="D7" s="5" t="s">
        <v>16</v>
      </c>
      <c r="E7" s="109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5">
        <v>1</v>
      </c>
      <c r="B9" s="1" t="s">
        <v>22</v>
      </c>
      <c r="C9" s="7">
        <v>0</v>
      </c>
      <c r="D9" s="7">
        <v>0</v>
      </c>
      <c r="E9" s="7">
        <v>0</v>
      </c>
    </row>
    <row r="10" spans="1:5" ht="18.75" customHeight="1">
      <c r="A10" s="5">
        <v>2</v>
      </c>
      <c r="B10" s="10" t="s">
        <v>13</v>
      </c>
      <c r="C10" s="7">
        <v>0</v>
      </c>
      <c r="D10" s="7">
        <v>0</v>
      </c>
      <c r="E10" s="7">
        <v>0</v>
      </c>
    </row>
    <row r="11" spans="1:5" ht="20.25" customHeight="1">
      <c r="A11" s="5">
        <v>3</v>
      </c>
      <c r="B11" s="10" t="s">
        <v>14</v>
      </c>
      <c r="C11" s="7">
        <v>247.9</v>
      </c>
      <c r="D11" s="7">
        <v>0</v>
      </c>
      <c r="E11" s="7">
        <f>C11-D11</f>
        <v>247.9</v>
      </c>
    </row>
    <row r="12" spans="1:5" ht="18.75" customHeight="1">
      <c r="A12" s="5">
        <v>4</v>
      </c>
      <c r="B12" s="77" t="s">
        <v>15</v>
      </c>
      <c r="C12" s="7">
        <v>0</v>
      </c>
      <c r="D12" s="7">
        <v>0</v>
      </c>
      <c r="E12" s="7">
        <f>C12-D12</f>
        <v>0</v>
      </c>
    </row>
    <row r="13" spans="1:5" ht="16.5" customHeight="1">
      <c r="A13" s="5">
        <v>5</v>
      </c>
      <c r="B13" s="77" t="s">
        <v>23</v>
      </c>
      <c r="C13" s="7">
        <v>0</v>
      </c>
      <c r="D13" s="7">
        <v>0</v>
      </c>
      <c r="E13" s="7">
        <f>C13-D13</f>
        <v>0</v>
      </c>
    </row>
    <row r="14" spans="1:5" ht="20.25" customHeight="1">
      <c r="A14" s="5">
        <v>6</v>
      </c>
      <c r="B14" s="77" t="s">
        <v>65</v>
      </c>
      <c r="C14" s="7">
        <f>C11*20%</f>
        <v>49.580000000000005</v>
      </c>
      <c r="D14" s="7">
        <v>0</v>
      </c>
      <c r="E14" s="7">
        <f>C14-D14</f>
        <v>49.580000000000005</v>
      </c>
    </row>
    <row r="15" spans="1:5" ht="21" customHeight="1">
      <c r="A15" s="5">
        <v>7</v>
      </c>
      <c r="B15" s="1" t="s">
        <v>12</v>
      </c>
      <c r="C15" s="7">
        <f>C11+C14</f>
        <v>297.48</v>
      </c>
      <c r="D15" s="7">
        <v>0</v>
      </c>
      <c r="E15" s="7">
        <f>C15-D15</f>
        <v>297.48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8"/>
      <c r="B1" s="68"/>
      <c r="C1" s="106" t="s">
        <v>150</v>
      </c>
      <c r="D1" s="106"/>
      <c r="E1" s="106"/>
    </row>
    <row r="2" spans="1:5" ht="18.75">
      <c r="A2" s="3"/>
      <c r="B2" s="3"/>
      <c r="C2" s="3"/>
      <c r="D2" s="3"/>
      <c r="E2" s="4"/>
    </row>
    <row r="3" spans="1:5" ht="64.5" customHeight="1">
      <c r="A3" s="107" t="s">
        <v>163</v>
      </c>
      <c r="B3" s="107"/>
      <c r="C3" s="107"/>
      <c r="D3" s="107"/>
      <c r="E3" s="107"/>
    </row>
    <row r="4" spans="1:8" ht="12.75" customHeight="1">
      <c r="A4" s="94"/>
      <c r="B4" s="94"/>
      <c r="C4" s="94"/>
      <c r="D4" s="94"/>
      <c r="E4" s="94"/>
      <c r="F4" s="48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108" t="s">
        <v>19</v>
      </c>
      <c r="B6" s="108" t="s">
        <v>20</v>
      </c>
      <c r="C6" s="98" t="s">
        <v>62</v>
      </c>
      <c r="D6" s="110"/>
      <c r="E6" s="108" t="s">
        <v>17</v>
      </c>
    </row>
    <row r="7" spans="1:5" ht="36.75" customHeight="1">
      <c r="A7" s="109"/>
      <c r="B7" s="109"/>
      <c r="C7" s="5" t="s">
        <v>21</v>
      </c>
      <c r="D7" s="5" t="s">
        <v>16</v>
      </c>
      <c r="E7" s="109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5">
        <v>1</v>
      </c>
      <c r="B9" s="1" t="s">
        <v>22</v>
      </c>
      <c r="C9" s="7">
        <v>0</v>
      </c>
      <c r="D9" s="7">
        <v>0</v>
      </c>
      <c r="E9" s="7">
        <v>0</v>
      </c>
    </row>
    <row r="10" spans="1:5" ht="18.75" customHeight="1">
      <c r="A10" s="5">
        <v>2</v>
      </c>
      <c r="B10" s="10" t="s">
        <v>13</v>
      </c>
      <c r="C10" s="7">
        <v>0</v>
      </c>
      <c r="D10" s="7">
        <v>0</v>
      </c>
      <c r="E10" s="7">
        <v>0</v>
      </c>
    </row>
    <row r="11" spans="1:5" ht="20.25" customHeight="1">
      <c r="A11" s="5">
        <v>3</v>
      </c>
      <c r="B11" s="10" t="s">
        <v>14</v>
      </c>
      <c r="C11" s="7">
        <f>451.36+59.64</f>
        <v>511</v>
      </c>
      <c r="D11" s="7">
        <v>0</v>
      </c>
      <c r="E11" s="7">
        <f>C11-D11</f>
        <v>511</v>
      </c>
    </row>
    <row r="12" spans="1:5" ht="18.75" customHeight="1">
      <c r="A12" s="5">
        <v>4</v>
      </c>
      <c r="B12" s="77" t="s">
        <v>15</v>
      </c>
      <c r="C12" s="7">
        <v>2313.31</v>
      </c>
      <c r="D12" s="7">
        <v>0</v>
      </c>
      <c r="E12" s="7">
        <f>C12-D12</f>
        <v>2313.31</v>
      </c>
    </row>
    <row r="13" spans="1:5" ht="16.5" customHeight="1">
      <c r="A13" s="5">
        <v>5</v>
      </c>
      <c r="B13" s="77" t="s">
        <v>23</v>
      </c>
      <c r="C13" s="7">
        <v>0</v>
      </c>
      <c r="D13" s="7">
        <v>0</v>
      </c>
      <c r="E13" s="7">
        <f>C13-D13</f>
        <v>0</v>
      </c>
    </row>
    <row r="14" spans="1:5" ht="20.25" customHeight="1">
      <c r="A14" s="5">
        <v>6</v>
      </c>
      <c r="B14" s="77" t="s">
        <v>65</v>
      </c>
      <c r="C14" s="7">
        <f>(C11+C12)*20%</f>
        <v>564.862</v>
      </c>
      <c r="D14" s="7">
        <v>0</v>
      </c>
      <c r="E14" s="7">
        <f>C14-D14</f>
        <v>564.862</v>
      </c>
    </row>
    <row r="15" spans="1:5" ht="21" customHeight="1">
      <c r="A15" s="5">
        <v>7</v>
      </c>
      <c r="B15" s="1" t="s">
        <v>12</v>
      </c>
      <c r="C15" s="7">
        <f>C11+C12+C14</f>
        <v>3389.172</v>
      </c>
      <c r="D15" s="7">
        <v>0</v>
      </c>
      <c r="E15" s="7">
        <f>C15-D15</f>
        <v>3389.172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1">
      <selection activeCell="A4" sqref="A4:E4"/>
    </sheetView>
  </sheetViews>
  <sheetFormatPr defaultColWidth="9.140625" defaultRowHeight="12.75" outlineLevelCol="1"/>
  <cols>
    <col min="1" max="1" width="7.421875" style="36" customWidth="1"/>
    <col min="2" max="2" width="35.421875" style="36" customWidth="1"/>
    <col min="3" max="3" width="13.28125" style="36" customWidth="1"/>
    <col min="4" max="4" width="14.140625" style="36" customWidth="1" outlineLevel="1"/>
    <col min="5" max="5" width="14.140625" style="36" customWidth="1"/>
    <col min="6" max="6" width="27.421875" style="36" customWidth="1"/>
    <col min="7" max="16384" width="9.140625" style="36" customWidth="1"/>
  </cols>
  <sheetData>
    <row r="1" spans="2:5" ht="58.5" customHeight="1">
      <c r="B1" s="37"/>
      <c r="C1" s="112" t="s">
        <v>151</v>
      </c>
      <c r="D1" s="112"/>
      <c r="E1" s="112"/>
    </row>
    <row r="2" spans="1:6" ht="18.75">
      <c r="A2" s="38"/>
      <c r="B2" s="39"/>
      <c r="C2" s="38"/>
      <c r="D2" s="38"/>
      <c r="E2" s="38"/>
      <c r="F2" s="48"/>
    </row>
    <row r="3" spans="1:6" ht="21.75" customHeight="1">
      <c r="A3" s="113" t="s">
        <v>164</v>
      </c>
      <c r="B3" s="113"/>
      <c r="C3" s="113"/>
      <c r="D3" s="113"/>
      <c r="E3" s="113"/>
      <c r="F3" s="47"/>
    </row>
    <row r="4" spans="1:6" ht="42" customHeight="1">
      <c r="A4" s="94" t="str">
        <f>'1-вс'!A3:E3</f>
        <v>муниципального унитарного предприятия г. Енисейска "Горкомсервис" ( г. Енисейск, ИНН 2447007828)</v>
      </c>
      <c r="B4" s="94"/>
      <c r="C4" s="94"/>
      <c r="D4" s="94"/>
      <c r="E4" s="94"/>
      <c r="F4" s="47"/>
    </row>
    <row r="5" ht="18.75">
      <c r="B5" s="40"/>
    </row>
    <row r="6" spans="1:5" ht="24.75" customHeight="1">
      <c r="A6" s="114" t="s">
        <v>19</v>
      </c>
      <c r="B6" s="114" t="s">
        <v>24</v>
      </c>
      <c r="C6" s="114" t="s">
        <v>25</v>
      </c>
      <c r="D6" s="114" t="s">
        <v>145</v>
      </c>
      <c r="E6" s="114" t="s">
        <v>135</v>
      </c>
    </row>
    <row r="7" spans="1:5" ht="47.25" customHeight="1">
      <c r="A7" s="114"/>
      <c r="B7" s="114"/>
      <c r="C7" s="114"/>
      <c r="D7" s="114"/>
      <c r="E7" s="114"/>
    </row>
    <row r="8" spans="1:5" ht="18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6" ht="31.5">
      <c r="A9" s="41">
        <v>1</v>
      </c>
      <c r="B9" s="42" t="s">
        <v>42</v>
      </c>
      <c r="C9" s="41" t="s">
        <v>43</v>
      </c>
      <c r="D9" s="44"/>
      <c r="E9" s="44">
        <f>'1-вс'!E14/'1-вс'!E13*100</f>
        <v>36.24454148471615</v>
      </c>
      <c r="F9" s="47"/>
    </row>
    <row r="10" spans="1:5" ht="15.75">
      <c r="A10" s="41">
        <v>2</v>
      </c>
      <c r="B10" s="43" t="s">
        <v>44</v>
      </c>
      <c r="C10" s="41" t="s">
        <v>43</v>
      </c>
      <c r="D10" s="81"/>
      <c r="E10" s="44">
        <f>'1-вс'!E24/'1-вс'!E15*100</f>
        <v>9.64601888077339</v>
      </c>
    </row>
    <row r="11" spans="1:5" ht="47.25">
      <c r="A11" s="41">
        <v>3</v>
      </c>
      <c r="B11" s="43" t="s">
        <v>58</v>
      </c>
      <c r="C11" s="41" t="s">
        <v>46</v>
      </c>
      <c r="D11" s="45"/>
      <c r="E11" s="41">
        <v>13007</v>
      </c>
    </row>
    <row r="12" spans="1:5" ht="31.5">
      <c r="A12" s="41">
        <v>4</v>
      </c>
      <c r="B12" s="43" t="s">
        <v>47</v>
      </c>
      <c r="C12" s="41" t="s">
        <v>48</v>
      </c>
      <c r="D12" s="46"/>
      <c r="E12" s="41">
        <v>8729</v>
      </c>
    </row>
    <row r="13" spans="1:5" ht="15.75">
      <c r="A13" s="41">
        <v>5</v>
      </c>
      <c r="B13" s="42" t="s">
        <v>59</v>
      </c>
      <c r="C13" s="41"/>
      <c r="D13" s="41"/>
      <c r="E13" s="41"/>
    </row>
    <row r="14" spans="1:5" ht="15.75">
      <c r="A14" s="41" t="s">
        <v>98</v>
      </c>
      <c r="B14" s="43" t="s">
        <v>105</v>
      </c>
      <c r="C14" s="78" t="s">
        <v>137</v>
      </c>
      <c r="D14" s="44"/>
      <c r="E14" s="44">
        <v>0.63</v>
      </c>
    </row>
    <row r="15" spans="1:5" ht="15.75" customHeight="1">
      <c r="A15" s="67" t="s">
        <v>99</v>
      </c>
      <c r="B15" s="43" t="s">
        <v>158</v>
      </c>
      <c r="C15" s="78" t="s">
        <v>137</v>
      </c>
      <c r="D15" s="41"/>
      <c r="E15" s="44">
        <v>0.7</v>
      </c>
    </row>
    <row r="16" spans="1:5" ht="15.75" customHeight="1">
      <c r="A16" s="41" t="s">
        <v>9</v>
      </c>
      <c r="B16" s="43" t="s">
        <v>61</v>
      </c>
      <c r="C16" s="41" t="s">
        <v>43</v>
      </c>
      <c r="D16" s="41"/>
      <c r="E16" s="44">
        <f>('1-вс'!E27+'1-вс'!E32+'1-вс'!E30)/'1-вс'!E25*100</f>
        <v>8.371408094307316</v>
      </c>
    </row>
    <row r="18" spans="1:5" ht="31.5" customHeight="1">
      <c r="A18" s="111" t="s">
        <v>159</v>
      </c>
      <c r="B18" s="111"/>
      <c r="C18" s="111"/>
      <c r="D18" s="111"/>
      <c r="E18" s="111"/>
    </row>
  </sheetData>
  <sheetProtection/>
  <mergeCells count="9">
    <mergeCell ref="A18:E18"/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7.7109375" style="26" customWidth="1"/>
    <col min="2" max="2" width="38.00390625" style="26" customWidth="1"/>
    <col min="3" max="3" width="12.8515625" style="26" customWidth="1"/>
    <col min="4" max="5" width="12.00390625" style="26" customWidth="1"/>
    <col min="6" max="6" width="9.140625" style="26" customWidth="1"/>
    <col min="7" max="7" width="27.8515625" style="26" customWidth="1"/>
    <col min="8" max="16384" width="9.140625" style="26" customWidth="1"/>
  </cols>
  <sheetData>
    <row r="1" spans="1:5" ht="60" customHeight="1">
      <c r="A1" s="27"/>
      <c r="B1" s="27"/>
      <c r="C1" s="115" t="s">
        <v>152</v>
      </c>
      <c r="D1" s="115"/>
      <c r="E1" s="115"/>
    </row>
    <row r="2" spans="1:5" ht="18.75">
      <c r="A2" s="27"/>
      <c r="B2" s="28"/>
      <c r="C2" s="27"/>
      <c r="D2" s="27"/>
      <c r="E2" s="27"/>
    </row>
    <row r="3" spans="1:7" ht="19.5" customHeight="1">
      <c r="A3" s="116" t="s">
        <v>165</v>
      </c>
      <c r="B3" s="116"/>
      <c r="C3" s="116"/>
      <c r="D3" s="116"/>
      <c r="E3" s="116"/>
      <c r="G3" s="47"/>
    </row>
    <row r="4" spans="1:7" ht="40.5" customHeight="1">
      <c r="A4" s="94" t="str">
        <f>'4-вс'!A4:E4</f>
        <v>муниципального унитарного предприятия г. Енисейска "Горкомсервис" ( г. Енисейск, ИНН 2447007828)</v>
      </c>
      <c r="B4" s="94"/>
      <c r="C4" s="94"/>
      <c r="D4" s="94"/>
      <c r="E4" s="94"/>
      <c r="G4" s="47"/>
    </row>
    <row r="5" spans="2:7" ht="15.75">
      <c r="B5" s="29"/>
      <c r="G5" s="36"/>
    </row>
    <row r="6" spans="1:7" ht="24.75" customHeight="1">
      <c r="A6" s="118" t="s">
        <v>19</v>
      </c>
      <c r="B6" s="117" t="s">
        <v>24</v>
      </c>
      <c r="C6" s="118" t="s">
        <v>25</v>
      </c>
      <c r="D6" s="117" t="s">
        <v>146</v>
      </c>
      <c r="E6" s="117" t="s">
        <v>135</v>
      </c>
      <c r="G6" s="48"/>
    </row>
    <row r="7" spans="1:7" ht="15.75" customHeight="1">
      <c r="A7" s="119"/>
      <c r="B7" s="118"/>
      <c r="C7" s="119"/>
      <c r="D7" s="118"/>
      <c r="E7" s="118"/>
      <c r="G7" s="36"/>
    </row>
    <row r="8" spans="1:7" ht="15.75">
      <c r="A8" s="30">
        <v>1</v>
      </c>
      <c r="B8" s="30">
        <v>2</v>
      </c>
      <c r="C8" s="30">
        <v>3</v>
      </c>
      <c r="D8" s="30">
        <v>4</v>
      </c>
      <c r="E8" s="30">
        <v>5</v>
      </c>
      <c r="G8" s="36"/>
    </row>
    <row r="9" spans="1:7" ht="31.5">
      <c r="A9" s="30">
        <v>1</v>
      </c>
      <c r="B9" s="31" t="s">
        <v>42</v>
      </c>
      <c r="C9" s="30" t="s">
        <v>43</v>
      </c>
      <c r="D9" s="33"/>
      <c r="E9" s="33">
        <f>'1-во'!E14/'1-во'!E13*100</f>
        <v>14.063653856154765</v>
      </c>
      <c r="G9" s="47"/>
    </row>
    <row r="10" spans="1:5" ht="37.5" customHeight="1">
      <c r="A10" s="30">
        <v>2</v>
      </c>
      <c r="B10" s="32" t="s">
        <v>45</v>
      </c>
      <c r="C10" s="30" t="s">
        <v>46</v>
      </c>
      <c r="D10" s="30"/>
      <c r="E10" s="30">
        <f>1207</f>
        <v>1207</v>
      </c>
    </row>
    <row r="11" spans="1:5" ht="34.5" customHeight="1">
      <c r="A11" s="30">
        <v>3</v>
      </c>
      <c r="B11" s="32" t="s">
        <v>47</v>
      </c>
      <c r="C11" s="30" t="s">
        <v>48</v>
      </c>
      <c r="D11" s="30"/>
      <c r="E11" s="30">
        <v>8729</v>
      </c>
    </row>
    <row r="12" spans="1:5" ht="15.75">
      <c r="A12" s="30" t="s">
        <v>6</v>
      </c>
      <c r="B12" s="31" t="s">
        <v>59</v>
      </c>
      <c r="C12" s="30"/>
      <c r="D12" s="30"/>
      <c r="E12" s="33"/>
    </row>
    <row r="13" spans="1:5" ht="20.25" customHeight="1">
      <c r="A13" s="34" t="s">
        <v>1</v>
      </c>
      <c r="B13" s="58" t="s">
        <v>138</v>
      </c>
      <c r="C13" s="78" t="s">
        <v>137</v>
      </c>
      <c r="D13" s="59"/>
      <c r="E13" s="59">
        <v>0.9</v>
      </c>
    </row>
    <row r="14" spans="1:5" ht="23.25" customHeight="1">
      <c r="A14" s="34" t="s">
        <v>8</v>
      </c>
      <c r="B14" s="58" t="s">
        <v>106</v>
      </c>
      <c r="C14" s="78" t="s">
        <v>137</v>
      </c>
      <c r="D14" s="59"/>
      <c r="E14" s="59">
        <v>1.2</v>
      </c>
    </row>
    <row r="16" spans="1:5" ht="32.25" customHeight="1">
      <c r="A16" s="111" t="s">
        <v>159</v>
      </c>
      <c r="B16" s="111"/>
      <c r="C16" s="111"/>
      <c r="D16" s="111"/>
      <c r="E16" s="111"/>
    </row>
  </sheetData>
  <sheetProtection/>
  <mergeCells count="9">
    <mergeCell ref="A16:E16"/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Layout" workbookViewId="0" topLeftCell="A1">
      <selection activeCell="B11" sqref="B11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24" t="s">
        <v>153</v>
      </c>
      <c r="E1" s="125"/>
    </row>
    <row r="2" ht="15.75" customHeight="1"/>
    <row r="3" spans="1:7" ht="18" customHeight="1">
      <c r="A3" s="126" t="s">
        <v>129</v>
      </c>
      <c r="B3" s="126"/>
      <c r="C3" s="126"/>
      <c r="D3" s="126"/>
      <c r="E3" s="126"/>
      <c r="F3" s="122"/>
      <c r="G3" s="122"/>
    </row>
    <row r="4" spans="1:5" ht="36.75" customHeight="1">
      <c r="A4" s="94" t="str">
        <f>'4-во'!A4:E4</f>
        <v>муниципального унитарного предприятия г. Енисейска "Горкомсервис" ( г. Енисейск, ИНН 2447007828)</v>
      </c>
      <c r="B4" s="94"/>
      <c r="C4" s="94"/>
      <c r="D4" s="94"/>
      <c r="E4" s="94"/>
    </row>
    <row r="6" spans="1:5" s="50" customFormat="1" ht="23.25" customHeight="1">
      <c r="A6" s="127" t="s">
        <v>19</v>
      </c>
      <c r="B6" s="127" t="s">
        <v>50</v>
      </c>
      <c r="C6" s="127" t="s">
        <v>25</v>
      </c>
      <c r="D6" s="129" t="s">
        <v>51</v>
      </c>
      <c r="E6" s="130"/>
    </row>
    <row r="7" spans="1:5" s="50" customFormat="1" ht="94.5" customHeight="1">
      <c r="A7" s="128"/>
      <c r="B7" s="128"/>
      <c r="C7" s="128"/>
      <c r="D7" s="51" t="s">
        <v>157</v>
      </c>
      <c r="E7" s="51" t="s">
        <v>100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69</v>
      </c>
      <c r="C9" s="51"/>
      <c r="D9" s="120"/>
      <c r="E9" s="121"/>
    </row>
    <row r="10" spans="1:5" s="50" customFormat="1" ht="55.5" customHeight="1">
      <c r="A10" s="51" t="s">
        <v>2</v>
      </c>
      <c r="B10" s="52" t="s">
        <v>52</v>
      </c>
      <c r="C10" s="51" t="s">
        <v>53</v>
      </c>
      <c r="D10" s="87">
        <v>52.08</v>
      </c>
      <c r="E10" s="87">
        <v>55.8</v>
      </c>
    </row>
    <row r="11" spans="1:5" ht="57" customHeight="1">
      <c r="A11" s="51" t="s">
        <v>3</v>
      </c>
      <c r="B11" s="52" t="s">
        <v>70</v>
      </c>
      <c r="C11" s="51" t="s">
        <v>53</v>
      </c>
      <c r="D11" s="87">
        <v>61.46</v>
      </c>
      <c r="E11" s="87">
        <v>65.85</v>
      </c>
    </row>
    <row r="13" spans="1:5" ht="65.25" customHeight="1">
      <c r="A13" s="123"/>
      <c r="B13" s="123"/>
      <c r="C13" s="123"/>
      <c r="D13" s="123"/>
      <c r="E13" s="123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2014-02-04T03:05:05Z</cp:lastPrinted>
  <dcterms:created xsi:type="dcterms:W3CDTF">1996-10-08T23:32:33Z</dcterms:created>
  <dcterms:modified xsi:type="dcterms:W3CDTF">2014-04-11T03:55:30Z</dcterms:modified>
  <cp:category/>
  <cp:version/>
  <cp:contentType/>
  <cp:contentStatus/>
</cp:coreProperties>
</file>